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HP2159mbackup\ローカルディスクC\Documents\建築環境工学改訂20190318\20201008HP掲載資料の改訂_販売促進関連（HP掲載資料202004）\20201024_HP掲載資料_資料改訂用\数値データおよびVB関数プログラム20200422\"/>
    </mc:Choice>
  </mc:AlternateContent>
  <xr:revisionPtr revIDLastSave="0" documentId="13_ncr:1_{B6244CFC-147F-4A5E-B9A9-AA5FBA453C5A}" xr6:coauthVersionLast="45" xr6:coauthVersionMax="45" xr10:uidLastSave="{00000000-0000-0000-0000-000000000000}"/>
  <bookViews>
    <workbookView xWindow="10530" yWindow="2430" windowWidth="16785" windowHeight="11160" activeTab="1" xr2:uid="{06636160-39EC-49BE-96FF-7E97C0DFE8A9}"/>
  </bookViews>
  <sheets>
    <sheet name="表8.3" sheetId="1" r:id="rId1"/>
    <sheet name="表8.4" sheetId="2" r:id="rId2"/>
    <sheet name="表8.5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10" i="2"/>
  <c r="G8" i="2"/>
  <c r="F10" i="3" l="1"/>
  <c r="G10" i="3" s="1"/>
  <c r="H10" i="3" s="1"/>
  <c r="I10" i="3" s="1"/>
  <c r="J10" i="3" s="1"/>
  <c r="G9" i="3"/>
  <c r="H9" i="3" s="1"/>
  <c r="I9" i="3" s="1"/>
  <c r="J9" i="3" s="1"/>
  <c r="F9" i="3"/>
  <c r="F8" i="3"/>
  <c r="G8" i="3" s="1"/>
  <c r="H8" i="3" s="1"/>
  <c r="I8" i="3" s="1"/>
  <c r="J8" i="3" s="1"/>
  <c r="F6" i="3"/>
  <c r="G6" i="3" s="1"/>
  <c r="H6" i="3" s="1"/>
  <c r="I6" i="3" s="1"/>
  <c r="J6" i="3" s="1"/>
  <c r="H10" i="2" l="1"/>
  <c r="I10" i="2" s="1"/>
  <c r="D10" i="2"/>
  <c r="F10" i="2" s="1"/>
  <c r="H9" i="2"/>
  <c r="I9" i="2" s="1"/>
  <c r="D9" i="2"/>
  <c r="F9" i="2" s="1"/>
  <c r="H8" i="2"/>
  <c r="I8" i="2" s="1"/>
  <c r="D8" i="2"/>
  <c r="F8" i="2" s="1"/>
  <c r="H6" i="2"/>
  <c r="I6" i="2" s="1"/>
  <c r="E10" i="1" l="1"/>
  <c r="E7" i="1"/>
  <c r="E8" i="1"/>
  <c r="E9" i="1"/>
  <c r="E5" i="1"/>
  <c r="E4" i="1"/>
  <c r="E11" i="1" l="1"/>
  <c r="E12" i="1" s="1"/>
</calcChain>
</file>

<file path=xl/sharedStrings.xml><?xml version="1.0" encoding="utf-8"?>
<sst xmlns="http://schemas.openxmlformats.org/spreadsheetml/2006/main" count="67" uniqueCount="66">
  <si>
    <t>表8.3　熱貫流率の計算</t>
  </si>
  <si>
    <t>厚さd［m］</t>
  </si>
  <si>
    <t>室内</t>
  </si>
  <si>
    <t>①</t>
  </si>
  <si>
    <t>石膏ボード</t>
  </si>
  <si>
    <t>②</t>
  </si>
  <si>
    <t>③</t>
  </si>
  <si>
    <t>コンクリート</t>
  </si>
  <si>
    <t>④</t>
  </si>
  <si>
    <t>グラスウール</t>
  </si>
  <si>
    <t>⑤</t>
  </si>
  <si>
    <t>外装材</t>
  </si>
  <si>
    <t>屋外</t>
  </si>
  <si>
    <t>熱抵抗r=d/λ［m2・K/W］</t>
    <phoneticPr fontId="1"/>
  </si>
  <si>
    <t>室内表面熱伝達抵抗ri=1/9</t>
    <phoneticPr fontId="1"/>
  </si>
  <si>
    <t>空気層ra=0.09</t>
    <phoneticPr fontId="1"/>
  </si>
  <si>
    <t>外表面熱伝達抵抗ri=1/25</t>
    <phoneticPr fontId="1"/>
  </si>
  <si>
    <t>熱貫流抵抗Rt（熱抵抗rの合計）</t>
    <phoneticPr fontId="1"/>
  </si>
  <si>
    <t>熱貫流率K=1/Rt</t>
    <phoneticPr fontId="1"/>
  </si>
  <si>
    <t>熱伝導率λ　［W/（m・K）］</t>
    <phoneticPr fontId="1"/>
  </si>
  <si>
    <t>表8.4　窓ガラスの熱貫流率</t>
  </si>
  <si>
    <t>中空層</t>
  </si>
  <si>
    <t>放射率</t>
  </si>
  <si>
    <t>式（8.44）</t>
  </si>
  <si>
    <t>式（8.38）</t>
  </si>
  <si>
    <t>単層ガラス6mm</t>
  </si>
  <si>
    <t>複層ガラス</t>
  </si>
  <si>
    <t>（1）両側普通ガラス6mm+12A+6mm</t>
  </si>
  <si>
    <t>（2）片側低放射率ガラス6mm+12A+6mm</t>
  </si>
  <si>
    <t>（3）両側低放射率ガラス6mm+12A+6mm</t>
  </si>
  <si>
    <t>熱貫流抵抗R_G［m2・K/W］</t>
    <phoneticPr fontId="1"/>
  </si>
  <si>
    <t>熱貫流率K_G　［W/（m2・K）］</t>
    <phoneticPr fontId="1"/>
  </si>
  <si>
    <t>放射Cr　　　　［W/（m2・K）］</t>
    <phoneticPr fontId="1"/>
  </si>
  <si>
    <t>伝導・対流　　［W/（m2・K）］</t>
    <phoneticPr fontId="1"/>
  </si>
  <si>
    <t>対流+放射　　［W/（m2・K）］</t>
    <phoneticPr fontId="1"/>
  </si>
  <si>
    <t>熱抵抗　　［m2・K/W］</t>
    <phoneticPr fontId="1"/>
  </si>
  <si>
    <t>ε1</t>
    <phoneticPr fontId="1"/>
  </si>
  <si>
    <t>ε2</t>
    <phoneticPr fontId="1"/>
  </si>
  <si>
    <t>Cc</t>
    <phoneticPr fontId="1"/>
  </si>
  <si>
    <t>Ca=Cc+Cr</t>
    <phoneticPr fontId="1"/>
  </si>
  <si>
    <t>1/RG</t>
    <phoneticPr fontId="1"/>
  </si>
  <si>
    <t>表8.5　窓ガラスの日射透過率，吸収率，日射熱取得率</t>
  </si>
  <si>
    <t>窓ガラス透過率・吸収率</t>
  </si>
  <si>
    <t>吸収日射熱取得率B_G</t>
  </si>
  <si>
    <t>日射熱取得率η</t>
  </si>
  <si>
    <t>総合透過率</t>
  </si>
  <si>
    <t>吸収率（室内側）</t>
  </si>
  <si>
    <t>吸収率（外側）</t>
  </si>
  <si>
    <t>式（8.46），式（8.47）</t>
  </si>
  <si>
    <t>式（8.55）</t>
  </si>
  <si>
    <t>（1）単層ガラス6mm</t>
  </si>
  <si>
    <t>中空層熱抵抗［m2・K/W］</t>
    <phoneticPr fontId="1"/>
  </si>
  <si>
    <t>外表面熱抵抗［m2・K/W］</t>
    <phoneticPr fontId="1"/>
  </si>
  <si>
    <t>熱貫流抵抗［m2・K/W］</t>
    <phoneticPr fontId="1"/>
  </si>
  <si>
    <t>熱貫流率　　　［W/（m2・K）］</t>
    <phoneticPr fontId="1"/>
  </si>
  <si>
    <t>τT</t>
    <phoneticPr fontId="1"/>
  </si>
  <si>
    <t>aT(1)</t>
    <phoneticPr fontId="1"/>
  </si>
  <si>
    <t>aT(2)</t>
    <phoneticPr fontId="1"/>
  </si>
  <si>
    <t>rG</t>
    <phoneticPr fontId="1"/>
  </si>
  <si>
    <t>ro</t>
    <phoneticPr fontId="1"/>
  </si>
  <si>
    <t>RG</t>
    <phoneticPr fontId="1"/>
  </si>
  <si>
    <t>KG=1/RG</t>
    <phoneticPr fontId="1"/>
  </si>
  <si>
    <t>（a）両側透明　　6mm+12A+6mm</t>
    <phoneticPr fontId="1"/>
  </si>
  <si>
    <t>（b）内側低放射率（断熱）6mm+12A+6mm</t>
    <phoneticPr fontId="1"/>
  </si>
  <si>
    <t>（c）外側低放射率（断熱・遮熱）6mm+12A+6mm</t>
    <phoneticPr fontId="1"/>
  </si>
  <si>
    <r>
      <rPr>
        <sz val="14"/>
        <color theme="1"/>
        <rFont val="游ゴシック"/>
        <family val="3"/>
        <charset val="128"/>
        <scheme val="minor"/>
      </rPr>
      <t>r</t>
    </r>
    <r>
      <rPr>
        <sz val="8"/>
        <color theme="1"/>
        <rFont val="游ゴシック"/>
        <family val="3"/>
        <charset val="128"/>
        <scheme val="minor"/>
      </rPr>
      <t>G</t>
    </r>
    <r>
      <rPr>
        <sz val="11"/>
        <color theme="1"/>
        <rFont val="游ゴシック"/>
        <family val="2"/>
        <charset val="128"/>
        <scheme val="minor"/>
      </rPr>
      <t>=1/Ca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</si>
</sst>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);[Red]\(0.00\)"/>
    <numFmt numFmtId="177" formatCode="0.000_);[Red]\(0.000\)"/>
    <numFmt numFmtId="178" formatCode="0.000_ "/>
    <numFmt numFmtId="179" formatCode="0.0_ "/>
    <numFmt numFmtId="180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177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4" fillId="0" borderId="0" xfId="0" applyFont="1">
      <alignment vertical="center"/>
    </xf>
    <xf numFmtId="178" fontId="0" fillId="0" borderId="0" xfId="0" applyNumberFormat="1" applyFill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0B490-CEB4-4971-89F8-04AEBDF1ED30}">
  <dimension ref="A1:E12"/>
  <sheetViews>
    <sheetView workbookViewId="0">
      <selection activeCell="C26" sqref="C26"/>
    </sheetView>
  </sheetViews>
  <sheetFormatPr defaultRowHeight="18.75" x14ac:dyDescent="0.4"/>
  <cols>
    <col min="2" max="2" width="24.125" bestFit="1" customWidth="1"/>
    <col min="3" max="3" width="15.5" customWidth="1"/>
    <col min="4" max="4" width="11.25" bestFit="1" customWidth="1"/>
    <col min="5" max="5" width="13.375" customWidth="1"/>
  </cols>
  <sheetData>
    <row r="1" spans="1:5" x14ac:dyDescent="0.4">
      <c r="A1" t="s">
        <v>0</v>
      </c>
    </row>
    <row r="3" spans="1:5" ht="37.5" x14ac:dyDescent="0.4">
      <c r="A3" s="1"/>
      <c r="B3" s="1"/>
      <c r="C3" s="2" t="s">
        <v>19</v>
      </c>
      <c r="D3" s="1" t="s">
        <v>1</v>
      </c>
      <c r="E3" s="2" t="s">
        <v>13</v>
      </c>
    </row>
    <row r="4" spans="1:5" x14ac:dyDescent="0.4">
      <c r="A4" s="1" t="s">
        <v>2</v>
      </c>
      <c r="B4" s="1" t="s">
        <v>14</v>
      </c>
      <c r="C4" s="1"/>
      <c r="D4" s="1"/>
      <c r="E4" s="3">
        <f>1/9</f>
        <v>0.1111111111111111</v>
      </c>
    </row>
    <row r="5" spans="1:5" x14ac:dyDescent="0.4">
      <c r="A5" s="1" t="s">
        <v>3</v>
      </c>
      <c r="B5" s="1" t="s">
        <v>4</v>
      </c>
      <c r="C5" s="1">
        <v>0.17</v>
      </c>
      <c r="D5" s="1">
        <v>1.2E-2</v>
      </c>
      <c r="E5" s="3">
        <f>D5/C5</f>
        <v>7.0588235294117646E-2</v>
      </c>
    </row>
    <row r="6" spans="1:5" x14ac:dyDescent="0.4">
      <c r="A6" s="1" t="s">
        <v>5</v>
      </c>
      <c r="B6" s="1" t="s">
        <v>15</v>
      </c>
      <c r="C6" s="1"/>
      <c r="D6" s="1"/>
      <c r="E6" s="3">
        <v>0.09</v>
      </c>
    </row>
    <row r="7" spans="1:5" x14ac:dyDescent="0.4">
      <c r="A7" s="1" t="s">
        <v>6</v>
      </c>
      <c r="B7" s="1" t="s">
        <v>7</v>
      </c>
      <c r="C7" s="1">
        <v>1.4</v>
      </c>
      <c r="D7" s="1">
        <v>0.2</v>
      </c>
      <c r="E7" s="3">
        <f t="shared" ref="E7:E9" si="0">D7/C7</f>
        <v>0.14285714285714288</v>
      </c>
    </row>
    <row r="8" spans="1:5" x14ac:dyDescent="0.4">
      <c r="A8" s="1" t="s">
        <v>8</v>
      </c>
      <c r="B8" s="1" t="s">
        <v>9</v>
      </c>
      <c r="C8" s="1">
        <v>4.1000000000000002E-2</v>
      </c>
      <c r="D8" s="1">
        <v>7.0000000000000007E-2</v>
      </c>
      <c r="E8" s="3">
        <f t="shared" si="0"/>
        <v>1.7073170731707319</v>
      </c>
    </row>
    <row r="9" spans="1:5" x14ac:dyDescent="0.4">
      <c r="A9" s="1" t="s">
        <v>10</v>
      </c>
      <c r="B9" s="1" t="s">
        <v>11</v>
      </c>
      <c r="C9" s="1">
        <v>0.17</v>
      </c>
      <c r="D9" s="1">
        <v>0.03</v>
      </c>
      <c r="E9" s="3">
        <f t="shared" si="0"/>
        <v>0.1764705882352941</v>
      </c>
    </row>
    <row r="10" spans="1:5" x14ac:dyDescent="0.4">
      <c r="A10" s="1" t="s">
        <v>12</v>
      </c>
      <c r="B10" s="1" t="s">
        <v>16</v>
      </c>
      <c r="C10" s="1"/>
      <c r="D10" s="1"/>
      <c r="E10" s="3">
        <f>1/25</f>
        <v>0.04</v>
      </c>
    </row>
    <row r="11" spans="1:5" x14ac:dyDescent="0.4">
      <c r="A11" s="1" t="s">
        <v>17</v>
      </c>
      <c r="B11" s="1"/>
      <c r="C11" s="1"/>
      <c r="D11" s="1"/>
      <c r="E11" s="3">
        <f>SUM(E4:E10)</f>
        <v>2.3383441506683975</v>
      </c>
    </row>
    <row r="12" spans="1:5" x14ac:dyDescent="0.4">
      <c r="A12" s="1" t="s">
        <v>18</v>
      </c>
      <c r="B12" s="1"/>
      <c r="C12" s="1"/>
      <c r="D12" s="1"/>
      <c r="E12" s="4">
        <f>1/E11</f>
        <v>0.42765304658604586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8C9DE-029D-46C9-A8B2-71297112761F}">
  <dimension ref="A1:I10"/>
  <sheetViews>
    <sheetView tabSelected="1" workbookViewId="0">
      <selection activeCell="G8" sqref="G8"/>
    </sheetView>
  </sheetViews>
  <sheetFormatPr defaultRowHeight="18.75" x14ac:dyDescent="0.4"/>
  <cols>
    <col min="1" max="1" width="37.25" customWidth="1"/>
    <col min="4" max="4" width="16.5" customWidth="1"/>
    <col min="5" max="5" width="16.75" customWidth="1"/>
    <col min="6" max="6" width="16.25" customWidth="1"/>
    <col min="7" max="7" width="13.875" customWidth="1"/>
    <col min="8" max="8" width="14.75" customWidth="1"/>
    <col min="9" max="9" width="16.75" customWidth="1"/>
  </cols>
  <sheetData>
    <row r="1" spans="1:9" x14ac:dyDescent="0.4">
      <c r="A1" t="s">
        <v>20</v>
      </c>
    </row>
    <row r="3" spans="1:9" ht="37.5" x14ac:dyDescent="0.4">
      <c r="B3" s="11" t="s">
        <v>21</v>
      </c>
      <c r="C3" s="11"/>
      <c r="D3" s="11"/>
      <c r="E3" s="11"/>
      <c r="F3" s="11"/>
      <c r="G3" s="11"/>
      <c r="H3" s="5" t="s">
        <v>30</v>
      </c>
      <c r="I3" s="5" t="s">
        <v>31</v>
      </c>
    </row>
    <row r="4" spans="1:9" ht="56.25" x14ac:dyDescent="0.4">
      <c r="B4" t="s">
        <v>22</v>
      </c>
      <c r="D4" s="5" t="s">
        <v>32</v>
      </c>
      <c r="E4" s="5" t="s">
        <v>33</v>
      </c>
      <c r="F4" s="5" t="s">
        <v>34</v>
      </c>
      <c r="G4" s="5" t="s">
        <v>35</v>
      </c>
    </row>
    <row r="5" spans="1:9" ht="24" x14ac:dyDescent="0.4">
      <c r="B5" t="s">
        <v>36</v>
      </c>
      <c r="C5" t="s">
        <v>37</v>
      </c>
      <c r="D5" t="s">
        <v>23</v>
      </c>
      <c r="E5" t="s">
        <v>38</v>
      </c>
      <c r="F5" t="s">
        <v>39</v>
      </c>
      <c r="G5" s="9" t="s">
        <v>65</v>
      </c>
      <c r="H5" t="s">
        <v>24</v>
      </c>
      <c r="I5" t="s">
        <v>40</v>
      </c>
    </row>
    <row r="6" spans="1:9" x14ac:dyDescent="0.4">
      <c r="A6" t="s">
        <v>25</v>
      </c>
      <c r="B6">
        <v>0.84</v>
      </c>
      <c r="H6" s="6">
        <f>1/9+G6+1/25</f>
        <v>0.15111111111111111</v>
      </c>
      <c r="I6" s="7">
        <f>1/H6</f>
        <v>6.617647058823529</v>
      </c>
    </row>
    <row r="7" spans="1:9" x14ac:dyDescent="0.4">
      <c r="A7" t="s">
        <v>26</v>
      </c>
      <c r="H7" s="6"/>
      <c r="I7" s="7"/>
    </row>
    <row r="8" spans="1:9" x14ac:dyDescent="0.4">
      <c r="A8" t="s">
        <v>27</v>
      </c>
      <c r="B8">
        <v>0.84</v>
      </c>
      <c r="C8">
        <v>0.84</v>
      </c>
      <c r="D8" s="8">
        <f>4*0.0000000567*288^3/(1/B8+1/C8-1)</f>
        <v>3.9232123021241381</v>
      </c>
      <c r="E8" s="8">
        <v>2.5</v>
      </c>
      <c r="F8" s="6">
        <f>D8+E8</f>
        <v>6.4232123021241385</v>
      </c>
      <c r="G8" s="10">
        <f>1/F8</f>
        <v>0.15568534137806761</v>
      </c>
      <c r="H8" s="6">
        <f>1/9+G8+1/25</f>
        <v>0.30679645248917869</v>
      </c>
      <c r="I8" s="7">
        <f>1/H8</f>
        <v>3.2594901012920672</v>
      </c>
    </row>
    <row r="9" spans="1:9" x14ac:dyDescent="0.4">
      <c r="A9" t="s">
        <v>28</v>
      </c>
      <c r="B9">
        <v>0.1</v>
      </c>
      <c r="C9">
        <v>0.84</v>
      </c>
      <c r="D9" s="8">
        <f>4*0.0000000567*288^3/(1/B9+1/C9-1)</f>
        <v>0.53165026524112158</v>
      </c>
      <c r="E9" s="8">
        <v>2.5</v>
      </c>
      <c r="F9" s="6">
        <f t="shared" ref="F9:F10" si="0">D9+E9</f>
        <v>3.0316502652411215</v>
      </c>
      <c r="G9" s="10">
        <f t="shared" ref="G9:G10" si="1">1/F9</f>
        <v>0.32985335131341914</v>
      </c>
      <c r="H9" s="6">
        <f t="shared" ref="H9:H10" si="2">1/9+G9+1/25</f>
        <v>0.48096446242453023</v>
      </c>
      <c r="I9" s="7">
        <f t="shared" ref="I9:I10" si="3">1/H9</f>
        <v>2.0791556926244077</v>
      </c>
    </row>
    <row r="10" spans="1:9" x14ac:dyDescent="0.4">
      <c r="A10" t="s">
        <v>29</v>
      </c>
      <c r="B10">
        <v>0.1</v>
      </c>
      <c r="C10">
        <v>0.1</v>
      </c>
      <c r="D10" s="8">
        <f>4*0.0000000567*288^3/(1/B10+1/C10-1)</f>
        <v>0.28514575629473687</v>
      </c>
      <c r="E10" s="8">
        <v>2.5</v>
      </c>
      <c r="F10" s="6">
        <f t="shared" si="0"/>
        <v>2.785145756294737</v>
      </c>
      <c r="G10" s="10">
        <f t="shared" si="1"/>
        <v>0.35904763610302604</v>
      </c>
      <c r="H10" s="6">
        <f t="shared" si="2"/>
        <v>0.51015874721413712</v>
      </c>
      <c r="I10" s="7">
        <f t="shared" si="3"/>
        <v>1.9601741721783199</v>
      </c>
    </row>
  </sheetData>
  <mergeCells count="1">
    <mergeCell ref="B3:G3"/>
  </mergeCells>
  <phoneticPr fontId="1"/>
  <pageMargins left="0.7" right="0.7" top="0.75" bottom="0.75" header="0.3" footer="0.3"/>
  <pageSetup paperSize="9" orientation="portrait" r:id="rId1"/>
  <ignoredErrors>
    <ignoredError sqref="H8:H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E4970-A4C3-4EE2-A0AC-FA07B0969D9F}">
  <dimension ref="A1:J10"/>
  <sheetViews>
    <sheetView topLeftCell="B1" workbookViewId="0">
      <selection activeCell="C23" sqref="C23"/>
    </sheetView>
  </sheetViews>
  <sheetFormatPr defaultRowHeight="18.75" x14ac:dyDescent="0.4"/>
  <cols>
    <col min="1" max="1" width="29.75" customWidth="1"/>
    <col min="2" max="2" width="22.25" bestFit="1" customWidth="1"/>
    <col min="3" max="3" width="16.25" bestFit="1" customWidth="1"/>
    <col min="4" max="4" width="14.375" bestFit="1" customWidth="1"/>
    <col min="5" max="7" width="14.75" customWidth="1"/>
    <col min="8" max="8" width="16.75" customWidth="1"/>
    <col min="9" max="9" width="12.25" customWidth="1"/>
    <col min="10" max="10" width="12.625" customWidth="1"/>
  </cols>
  <sheetData>
    <row r="1" spans="1:10" x14ac:dyDescent="0.4">
      <c r="A1" t="s">
        <v>41</v>
      </c>
    </row>
    <row r="3" spans="1:10" ht="37.5" x14ac:dyDescent="0.4">
      <c r="B3" t="s">
        <v>42</v>
      </c>
      <c r="E3" s="5" t="s">
        <v>51</v>
      </c>
      <c r="F3" s="5" t="s">
        <v>52</v>
      </c>
      <c r="G3" s="5" t="s">
        <v>53</v>
      </c>
      <c r="H3" s="5" t="s">
        <v>54</v>
      </c>
      <c r="I3" s="5" t="s">
        <v>43</v>
      </c>
      <c r="J3" s="5" t="s">
        <v>44</v>
      </c>
    </row>
    <row r="4" spans="1:10" x14ac:dyDescent="0.4">
      <c r="B4" t="s">
        <v>45</v>
      </c>
      <c r="C4" t="s">
        <v>46</v>
      </c>
      <c r="D4" t="s">
        <v>47</v>
      </c>
    </row>
    <row r="5" spans="1:10" ht="37.5" x14ac:dyDescent="0.4">
      <c r="B5" t="s">
        <v>55</v>
      </c>
      <c r="C5" t="s">
        <v>56</v>
      </c>
      <c r="D5" t="s">
        <v>57</v>
      </c>
      <c r="E5" t="s">
        <v>58</v>
      </c>
      <c r="F5" t="s">
        <v>59</v>
      </c>
      <c r="G5" t="s">
        <v>60</v>
      </c>
      <c r="H5" t="s">
        <v>61</v>
      </c>
      <c r="I5" s="5" t="s">
        <v>48</v>
      </c>
      <c r="J5" t="s">
        <v>49</v>
      </c>
    </row>
    <row r="6" spans="1:10" x14ac:dyDescent="0.4">
      <c r="A6" t="s">
        <v>50</v>
      </c>
      <c r="B6" s="8">
        <v>0.79</v>
      </c>
      <c r="C6" s="8">
        <v>0.14000000000000001</v>
      </c>
      <c r="D6" s="8"/>
      <c r="E6" s="6"/>
      <c r="F6" s="8">
        <f>1/25</f>
        <v>0.04</v>
      </c>
      <c r="G6" s="6">
        <f>1/9+F6</f>
        <v>0.15111111111111111</v>
      </c>
      <c r="H6" s="7">
        <f>1/G6</f>
        <v>6.617647058823529</v>
      </c>
      <c r="I6" s="6">
        <f>H6*F6*C6</f>
        <v>3.7058823529411769E-2</v>
      </c>
      <c r="J6" s="8">
        <f>B6+I6</f>
        <v>0.82705882352941185</v>
      </c>
    </row>
    <row r="7" spans="1:10" x14ac:dyDescent="0.4">
      <c r="A7" t="s">
        <v>26</v>
      </c>
      <c r="B7" s="8"/>
      <c r="C7" s="8"/>
      <c r="D7" s="8"/>
      <c r="E7" s="6"/>
      <c r="F7" s="6"/>
      <c r="G7" s="6"/>
      <c r="H7" s="7"/>
      <c r="I7" s="6"/>
      <c r="J7" s="8"/>
    </row>
    <row r="8" spans="1:10" ht="37.5" x14ac:dyDescent="0.4">
      <c r="A8" s="5" t="s">
        <v>62</v>
      </c>
      <c r="B8" s="8">
        <v>0.63</v>
      </c>
      <c r="C8" s="8">
        <v>0.11</v>
      </c>
      <c r="D8" s="8">
        <v>0.15</v>
      </c>
      <c r="E8" s="6">
        <v>0.156</v>
      </c>
      <c r="F8" s="6">
        <f>1/25</f>
        <v>0.04</v>
      </c>
      <c r="G8" s="6">
        <f>1/9+E8+F8</f>
        <v>0.30711111111111106</v>
      </c>
      <c r="H8" s="7">
        <f>1/G8</f>
        <v>3.2561505065123018</v>
      </c>
      <c r="I8" s="6">
        <f>H8*((E8+F8)*C8+F8*D8)</f>
        <v>8.9739507959479034E-2</v>
      </c>
      <c r="J8" s="8">
        <f>B8+I8</f>
        <v>0.71973950795947905</v>
      </c>
    </row>
    <row r="9" spans="1:10" ht="37.5" x14ac:dyDescent="0.4">
      <c r="A9" s="5" t="s">
        <v>63</v>
      </c>
      <c r="B9" s="8">
        <v>0.47</v>
      </c>
      <c r="C9" s="8">
        <v>0.16</v>
      </c>
      <c r="D9" s="8">
        <v>0.19</v>
      </c>
      <c r="E9" s="6">
        <v>0.33</v>
      </c>
      <c r="F9" s="6">
        <f t="shared" ref="F9:F10" si="0">1/25</f>
        <v>0.04</v>
      </c>
      <c r="G9" s="6">
        <f t="shared" ref="G9:G10" si="1">1/9+E9+F9</f>
        <v>0.4811111111111111</v>
      </c>
      <c r="H9" s="7">
        <f t="shared" ref="H9:H10" si="2">1/G9</f>
        <v>2.0785219399538106</v>
      </c>
      <c r="I9" s="6">
        <f>H9*((E9+F9)*C9+F9*D9)</f>
        <v>0.13884526558891455</v>
      </c>
      <c r="J9" s="8">
        <f>B9+I9</f>
        <v>0.6088452655889145</v>
      </c>
    </row>
    <row r="10" spans="1:10" ht="37.5" x14ac:dyDescent="0.4">
      <c r="A10" s="5" t="s">
        <v>64</v>
      </c>
      <c r="B10" s="8">
        <v>0.36</v>
      </c>
      <c r="C10" s="8">
        <v>0.06</v>
      </c>
      <c r="D10" s="8">
        <v>0.26</v>
      </c>
      <c r="E10" s="6">
        <v>0.35899999999999999</v>
      </c>
      <c r="F10" s="6">
        <f t="shared" si="0"/>
        <v>0.04</v>
      </c>
      <c r="G10" s="6">
        <f t="shared" si="1"/>
        <v>0.51011111111111107</v>
      </c>
      <c r="H10" s="7">
        <f t="shared" si="2"/>
        <v>1.9603572206490962</v>
      </c>
      <c r="I10" s="6">
        <f>H10*((E10+F10)*C10+F10*D10)</f>
        <v>6.7318666957089962E-2</v>
      </c>
      <c r="J10" s="8">
        <f>B10+I10</f>
        <v>0.42731866695708998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表8.3</vt:lpstr>
      <vt:lpstr>表8.4</vt:lpstr>
      <vt:lpstr>表8.5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編集・企画</dc:creator>
  <cp:lastModifiedBy>宇田川光弘</cp:lastModifiedBy>
  <dcterms:created xsi:type="dcterms:W3CDTF">2020-03-12T01:07:48Z</dcterms:created>
  <dcterms:modified xsi:type="dcterms:W3CDTF">2020-11-05T09:00:46Z</dcterms:modified>
</cp:coreProperties>
</file>